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<sst xmlns="http://schemas.openxmlformats.org/spreadsheetml/2006/main" count="408" uniqueCount="42">
  <si>
    <t>саженцы павловнии</t>
  </si>
  <si>
    <t>-</t>
  </si>
  <si>
    <t>выход  / м³</t>
  </si>
  <si>
    <t>аренда земли</t>
  </si>
  <si>
    <t>вспахать землю</t>
  </si>
  <si>
    <t>разбивка участка</t>
  </si>
  <si>
    <t>???</t>
  </si>
  <si>
    <t>высадка растений</t>
  </si>
  <si>
    <t xml:space="preserve">рекомендуемый полив </t>
  </si>
  <si>
    <t>1р / нед.</t>
  </si>
  <si>
    <t>дискование</t>
  </si>
  <si>
    <t>5р / сезон</t>
  </si>
  <si>
    <t>технический срез</t>
  </si>
  <si>
    <t>охрана</t>
  </si>
  <si>
    <t>1 га</t>
  </si>
  <si>
    <t>расходы</t>
  </si>
  <si>
    <t>всего затрат</t>
  </si>
  <si>
    <t>3 чел</t>
  </si>
  <si>
    <t>капельный полив</t>
  </si>
  <si>
    <t>прополка / а.ткань</t>
  </si>
  <si>
    <t>продажа</t>
  </si>
  <si>
    <t>прибыль</t>
  </si>
  <si>
    <t>а.ткань 1,1</t>
  </si>
  <si>
    <t>а.волокно мульчир.</t>
  </si>
  <si>
    <t>подкормка корнеобраз.</t>
  </si>
  <si>
    <t>1р/ 2 нед.</t>
  </si>
  <si>
    <t>подкормка для массы</t>
  </si>
  <si>
    <t xml:space="preserve">   -   рекомендуемые позиции</t>
  </si>
  <si>
    <t xml:space="preserve">   -   позиции, которые предлагаем со своими услугами</t>
  </si>
  <si>
    <t>* при просчёте продажной стоимости, учитывалась только масса кругляка</t>
  </si>
  <si>
    <t>** при просчёте не учтена возможность дополнительного изготовления пеллет / брикет</t>
  </si>
  <si>
    <t>*** при просчёте не учтена дополнительная возможность сбора мёда</t>
  </si>
  <si>
    <t>волокно 1,1</t>
  </si>
  <si>
    <t>спил / складирование</t>
  </si>
  <si>
    <t>Расчёт высадки павловнии 1 га / цикл 5 лет  (~ d=30 cm / ~ h=17 m)</t>
  </si>
  <si>
    <t>10 лет</t>
  </si>
  <si>
    <t>3-4 года</t>
  </si>
  <si>
    <t xml:space="preserve">   -   заменяемая позиция</t>
  </si>
  <si>
    <t>Расчёт высадки павловнии 3 га / цикл 5 лет  (~ d=30 cm / ~ h=17 m)</t>
  </si>
  <si>
    <t>Расчёт высадки павловнии 5 га / цикл 5 лет  (~ d=30 cm / ~ h=17 m)</t>
  </si>
  <si>
    <t>3 га</t>
  </si>
  <si>
    <t>5 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</si>
</sst>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0" fontId="25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9" borderId="10" xfId="0" applyFill="1" applyBorder="1" applyAlignment="1">
      <alignment horizontal="center" vertical="center"/>
    </xf>
    <xf numFmtId="0" fontId="0" fillId="19" borderId="0" xfId="0" applyFill="1" applyAlignment="1">
      <alignment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5"/>
  <sheetViews>
    <sheetView tabSelected="1" zoomScale="75" zoomScaleNormal="75" zoomScalePageLayoutView="0" workbookViewId="0" topLeftCell="A43">
      <selection activeCell="S72" sqref="S72"/>
    </sheetView>
  </sheetViews>
  <sheetFormatPr defaultColWidth="9.140625" defaultRowHeight="15"/>
  <cols>
    <col min="1" max="1" width="22.28125" style="0" customWidth="1"/>
    <col min="2" max="2" width="11.8515625" style="0" customWidth="1"/>
    <col min="3" max="3" width="9.8515625" style="3" bestFit="1" customWidth="1"/>
    <col min="4" max="5" width="9.8515625" style="0" bestFit="1" customWidth="1"/>
    <col min="8" max="8" width="12.140625" style="0" customWidth="1"/>
    <col min="9" max="9" width="17.7109375" style="3" customWidth="1"/>
    <col min="10" max="11" width="9.8515625" style="0" bestFit="1" customWidth="1"/>
    <col min="14" max="14" width="12.140625" style="0" customWidth="1"/>
    <col min="15" max="15" width="17.7109375" style="0" customWidth="1"/>
  </cols>
  <sheetData>
    <row r="2" spans="4:15" ht="15">
      <c r="D2" s="15" t="s">
        <v>34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 ht="15">
      <c r="A4" s="1"/>
      <c r="B4" s="1"/>
      <c r="C4" s="6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5" t="s">
        <v>2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 t="s">
        <v>2</v>
      </c>
    </row>
    <row r="5" spans="1:15" ht="15">
      <c r="A5" s="1" t="s">
        <v>0</v>
      </c>
      <c r="B5" s="1">
        <v>625</v>
      </c>
      <c r="C5" s="2">
        <f>B5*7.2</f>
        <v>4500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2">
        <f>0.14*0.14*3.14*12*625</f>
        <v>461.58000000000004</v>
      </c>
      <c r="J5" s="1" t="s">
        <v>1</v>
      </c>
      <c r="K5" s="1" t="s">
        <v>1</v>
      </c>
      <c r="L5" s="1" t="s">
        <v>1</v>
      </c>
      <c r="M5" s="1" t="s">
        <v>1</v>
      </c>
      <c r="N5" s="1" t="s">
        <v>1</v>
      </c>
      <c r="O5" s="2">
        <f>I5</f>
        <v>461.58000000000004</v>
      </c>
    </row>
    <row r="6" spans="1:15" ht="15">
      <c r="A6" s="1" t="s">
        <v>3</v>
      </c>
      <c r="B6" s="1" t="s">
        <v>14</v>
      </c>
      <c r="C6" s="2">
        <v>115</v>
      </c>
      <c r="D6" s="2">
        <v>115</v>
      </c>
      <c r="E6" s="2">
        <v>115</v>
      </c>
      <c r="F6" s="2">
        <v>115</v>
      </c>
      <c r="G6" s="2">
        <v>115</v>
      </c>
      <c r="H6" s="2">
        <v>115</v>
      </c>
      <c r="I6" s="2"/>
      <c r="J6" s="2">
        <v>115</v>
      </c>
      <c r="K6" s="2">
        <v>115</v>
      </c>
      <c r="L6" s="2">
        <v>115</v>
      </c>
      <c r="M6" s="2">
        <v>115</v>
      </c>
      <c r="N6" s="2">
        <v>115</v>
      </c>
      <c r="O6" s="1"/>
    </row>
    <row r="7" spans="1:15" ht="15">
      <c r="A7" s="1" t="s">
        <v>4</v>
      </c>
      <c r="B7" s="1" t="s">
        <v>14</v>
      </c>
      <c r="C7" s="2">
        <f>(1300*1)/29</f>
        <v>44.827586206896555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2"/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/>
    </row>
    <row r="8" spans="1:15" ht="15">
      <c r="A8" s="13" t="s">
        <v>5</v>
      </c>
      <c r="B8" s="1" t="s">
        <v>14</v>
      </c>
      <c r="C8" s="2">
        <f>C5*0.05</f>
        <v>225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2"/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/>
    </row>
    <row r="9" spans="1:15" ht="15">
      <c r="A9" s="13" t="s">
        <v>7</v>
      </c>
      <c r="B9" s="1" t="s">
        <v>14</v>
      </c>
      <c r="C9" s="2">
        <f>C5*0.1</f>
        <v>450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2"/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/>
    </row>
    <row r="10" spans="1:15" ht="15">
      <c r="A10" s="1" t="s">
        <v>12</v>
      </c>
      <c r="B10" s="1" t="s">
        <v>14</v>
      </c>
      <c r="C10" s="2" t="s">
        <v>1</v>
      </c>
      <c r="D10" s="2">
        <v>50</v>
      </c>
      <c r="E10" s="1" t="s">
        <v>1</v>
      </c>
      <c r="F10" s="1" t="s">
        <v>1</v>
      </c>
      <c r="G10" s="1" t="s">
        <v>1</v>
      </c>
      <c r="H10" s="1" t="s">
        <v>1</v>
      </c>
      <c r="I10" s="2"/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/>
    </row>
    <row r="11" spans="1:15" ht="15">
      <c r="A11" s="9" t="s">
        <v>18</v>
      </c>
      <c r="B11" s="1" t="s">
        <v>14</v>
      </c>
      <c r="C11" s="2"/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  <c r="I11" s="2"/>
      <c r="J11" s="1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/>
    </row>
    <row r="12" spans="1:15" ht="15">
      <c r="A12" s="9" t="s">
        <v>8</v>
      </c>
      <c r="B12" s="1" t="s">
        <v>9</v>
      </c>
      <c r="C12" s="2">
        <v>700</v>
      </c>
      <c r="D12" s="2">
        <v>700</v>
      </c>
      <c r="E12" s="2">
        <v>700</v>
      </c>
      <c r="F12" s="1" t="s">
        <v>1</v>
      </c>
      <c r="G12" s="1" t="s">
        <v>1</v>
      </c>
      <c r="H12" s="1" t="s">
        <v>1</v>
      </c>
      <c r="I12" s="2"/>
      <c r="J12" s="2">
        <v>700</v>
      </c>
      <c r="K12" s="2">
        <v>700</v>
      </c>
      <c r="L12" s="1" t="s">
        <v>1</v>
      </c>
      <c r="M12" s="1" t="s">
        <v>1</v>
      </c>
      <c r="N12" s="1" t="s">
        <v>1</v>
      </c>
      <c r="O12" s="1"/>
    </row>
    <row r="13" spans="1:15" ht="15">
      <c r="A13" s="9" t="s">
        <v>24</v>
      </c>
      <c r="B13" s="1" t="s">
        <v>25</v>
      </c>
      <c r="C13" s="2">
        <v>120</v>
      </c>
      <c r="D13" s="2">
        <v>120</v>
      </c>
      <c r="E13" s="2">
        <v>120</v>
      </c>
      <c r="F13" s="1" t="s">
        <v>1</v>
      </c>
      <c r="G13" s="1" t="s">
        <v>1</v>
      </c>
      <c r="H13" s="1" t="s">
        <v>1</v>
      </c>
      <c r="I13" s="2"/>
      <c r="J13" s="2">
        <v>120</v>
      </c>
      <c r="K13" s="2">
        <v>120</v>
      </c>
      <c r="L13" s="1" t="s">
        <v>1</v>
      </c>
      <c r="M13" s="1" t="s">
        <v>1</v>
      </c>
      <c r="N13" s="1" t="s">
        <v>1</v>
      </c>
      <c r="O13" s="1"/>
    </row>
    <row r="14" spans="1:15" ht="15">
      <c r="A14" s="9" t="s">
        <v>26</v>
      </c>
      <c r="B14" s="1" t="s">
        <v>25</v>
      </c>
      <c r="C14" s="2">
        <v>150</v>
      </c>
      <c r="D14" s="2">
        <v>150</v>
      </c>
      <c r="E14" s="2">
        <v>150</v>
      </c>
      <c r="F14" s="1" t="s">
        <v>1</v>
      </c>
      <c r="G14" s="1" t="s">
        <v>1</v>
      </c>
      <c r="H14" s="1" t="s">
        <v>1</v>
      </c>
      <c r="I14" s="2"/>
      <c r="J14" s="2">
        <v>150</v>
      </c>
      <c r="K14" s="2">
        <v>150</v>
      </c>
      <c r="L14" s="1"/>
      <c r="M14" s="1"/>
      <c r="N14" s="1"/>
      <c r="O14" s="1"/>
    </row>
    <row r="15" spans="1:15" ht="15">
      <c r="A15" s="9" t="s">
        <v>10</v>
      </c>
      <c r="B15" s="1" t="s">
        <v>11</v>
      </c>
      <c r="C15" s="2">
        <f>((1300*1)/29)*5</f>
        <v>224.1379310344828</v>
      </c>
      <c r="D15" s="2">
        <f>((1300*1)/27)*5</f>
        <v>240.74074074074073</v>
      </c>
      <c r="E15" s="2">
        <f>((1300*1)/27)*5</f>
        <v>240.74074074074073</v>
      </c>
      <c r="F15" s="1" t="s">
        <v>1</v>
      </c>
      <c r="G15" s="1" t="s">
        <v>1</v>
      </c>
      <c r="H15" s="1" t="s">
        <v>1</v>
      </c>
      <c r="I15" s="2"/>
      <c r="J15" s="2">
        <f>((1300*1)/27)*5</f>
        <v>240.74074074074073</v>
      </c>
      <c r="K15" s="2">
        <f>((1300*1)/27)*5</f>
        <v>240.74074074074073</v>
      </c>
      <c r="L15" s="1" t="s">
        <v>1</v>
      </c>
      <c r="M15" s="1" t="s">
        <v>1</v>
      </c>
      <c r="N15" s="1" t="s">
        <v>1</v>
      </c>
      <c r="O15" s="1"/>
    </row>
    <row r="16" spans="1:16" ht="15">
      <c r="A16" s="8" t="s">
        <v>19</v>
      </c>
      <c r="B16" s="1" t="s">
        <v>22</v>
      </c>
      <c r="C16" s="2">
        <v>292</v>
      </c>
      <c r="D16" s="1"/>
      <c r="E16" s="1"/>
      <c r="F16" s="1"/>
      <c r="G16" s="1"/>
      <c r="H16" s="1" t="s">
        <v>1</v>
      </c>
      <c r="I16" s="2"/>
      <c r="J16" s="1"/>
      <c r="K16" s="1"/>
      <c r="L16" s="1"/>
      <c r="M16" s="1"/>
      <c r="N16" s="1" t="s">
        <v>1</v>
      </c>
      <c r="O16" s="1"/>
      <c r="P16" t="s">
        <v>35</v>
      </c>
    </row>
    <row r="17" spans="1:16" ht="15">
      <c r="A17" s="8" t="s">
        <v>23</v>
      </c>
      <c r="B17" s="1" t="s">
        <v>32</v>
      </c>
      <c r="C17" s="10">
        <v>136.5</v>
      </c>
      <c r="D17" s="1"/>
      <c r="E17" s="1"/>
      <c r="F17" s="1"/>
      <c r="G17" s="1"/>
      <c r="H17" s="1"/>
      <c r="I17" s="2"/>
      <c r="J17" s="1"/>
      <c r="K17" s="1"/>
      <c r="L17" s="1"/>
      <c r="M17" s="1"/>
      <c r="N17" s="1"/>
      <c r="O17" s="1"/>
      <c r="P17" t="s">
        <v>36</v>
      </c>
    </row>
    <row r="18" spans="1:15" ht="15">
      <c r="A18" s="1" t="s">
        <v>13</v>
      </c>
      <c r="B18" s="1" t="s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1" t="s">
        <v>33</v>
      </c>
      <c r="B19" s="1"/>
      <c r="C19" s="2" t="s">
        <v>1</v>
      </c>
      <c r="D19" s="2" t="s">
        <v>1</v>
      </c>
      <c r="E19" s="2" t="s">
        <v>1</v>
      </c>
      <c r="F19" s="2" t="s">
        <v>1</v>
      </c>
      <c r="G19" s="2" t="s">
        <v>1</v>
      </c>
      <c r="H19" s="1" t="s">
        <v>6</v>
      </c>
      <c r="I19" s="2"/>
      <c r="J19" s="1" t="s">
        <v>1</v>
      </c>
      <c r="K19" s="1" t="s">
        <v>1</v>
      </c>
      <c r="L19" s="1" t="s">
        <v>1</v>
      </c>
      <c r="M19" s="1" t="s">
        <v>1</v>
      </c>
      <c r="N19" s="1" t="s">
        <v>6</v>
      </c>
      <c r="O19" s="1"/>
    </row>
    <row r="20" spans="1:15" ht="15">
      <c r="A20" s="1"/>
      <c r="B20" s="1"/>
      <c r="C20" s="2"/>
      <c r="D20" s="1"/>
      <c r="E20" s="1"/>
      <c r="F20" s="1"/>
      <c r="G20" s="1"/>
      <c r="H20" s="1" t="s">
        <v>1</v>
      </c>
      <c r="I20" s="2"/>
      <c r="J20" s="1"/>
      <c r="K20" s="1"/>
      <c r="L20" s="1"/>
      <c r="M20" s="1"/>
      <c r="N20" s="1" t="s">
        <v>1</v>
      </c>
      <c r="O20" s="1"/>
    </row>
    <row r="21" spans="1:15" ht="15">
      <c r="A21" s="1" t="s">
        <v>15</v>
      </c>
      <c r="B21" s="1"/>
      <c r="C21" s="2">
        <f>SUM(C5:C16)+C18</f>
        <v>6820.9655172413795</v>
      </c>
      <c r="D21" s="2">
        <f>SUM(D6:D20)</f>
        <v>1375.7407407407406</v>
      </c>
      <c r="E21" s="2">
        <f>SUM(E6:E20)</f>
        <v>1325.7407407407406</v>
      </c>
      <c r="F21" s="2">
        <f>SUM(F6:F20)</f>
        <v>115</v>
      </c>
      <c r="G21" s="2">
        <f>SUM(G6:G20)</f>
        <v>115</v>
      </c>
      <c r="H21" s="2">
        <f>SUM(H6:H20)</f>
        <v>115</v>
      </c>
      <c r="I21" s="2"/>
      <c r="J21" s="2">
        <f>SUM(J6:J20)</f>
        <v>1325.7407407407406</v>
      </c>
      <c r="K21" s="2">
        <f>SUM(K6:K20)</f>
        <v>1325.7407407407406</v>
      </c>
      <c r="L21" s="2">
        <f>SUM(L6:L20)</f>
        <v>115</v>
      </c>
      <c r="M21" s="2">
        <f>SUM(M6:M20)</f>
        <v>115</v>
      </c>
      <c r="N21" s="2">
        <f>SUM(N6:N20)</f>
        <v>115</v>
      </c>
      <c r="O21" s="1"/>
    </row>
    <row r="22" spans="1:15" ht="15">
      <c r="A22" s="7" t="s">
        <v>16</v>
      </c>
      <c r="B22" s="16">
        <f>C21+D21+E21+F21+G21+H21</f>
        <v>9867.44699872286</v>
      </c>
      <c r="C22" s="17"/>
      <c r="D22" s="17"/>
      <c r="E22" s="17"/>
      <c r="F22" s="17"/>
      <c r="G22" s="18"/>
      <c r="H22" s="1" t="s">
        <v>20</v>
      </c>
      <c r="I22" s="2">
        <f>I5*100</f>
        <v>46158.00000000001</v>
      </c>
      <c r="J22" s="19">
        <f>J21+K21+L21+M21+N21</f>
        <v>2996.4814814814813</v>
      </c>
      <c r="K22" s="20"/>
      <c r="L22" s="20"/>
      <c r="M22" s="20"/>
      <c r="N22" s="1" t="s">
        <v>20</v>
      </c>
      <c r="O22" s="2">
        <f>O5*100</f>
        <v>46158.00000000001</v>
      </c>
    </row>
    <row r="23" spans="8:15" ht="15">
      <c r="H23" s="1" t="s">
        <v>21</v>
      </c>
      <c r="I23" s="5">
        <f>I22-B22</f>
        <v>36290.55300127715</v>
      </c>
      <c r="N23" s="1" t="s">
        <v>21</v>
      </c>
      <c r="O23" s="5">
        <f>O22-J22</f>
        <v>43161.518518518526</v>
      </c>
    </row>
    <row r="28" spans="4:15" ht="15">
      <c r="D28" s="15" t="s">
        <v>38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30" spans="1:15" ht="15">
      <c r="A30" s="1"/>
      <c r="B30" s="1"/>
      <c r="C30" s="6">
        <v>0</v>
      </c>
      <c r="D30" s="4">
        <v>1</v>
      </c>
      <c r="E30" s="4">
        <v>2</v>
      </c>
      <c r="F30" s="4">
        <v>3</v>
      </c>
      <c r="G30" s="4">
        <v>4</v>
      </c>
      <c r="H30" s="4">
        <v>5</v>
      </c>
      <c r="I30" s="5" t="s">
        <v>2</v>
      </c>
      <c r="J30" s="4">
        <v>6</v>
      </c>
      <c r="K30" s="4">
        <v>7</v>
      </c>
      <c r="L30" s="4">
        <v>8</v>
      </c>
      <c r="M30" s="4">
        <v>9</v>
      </c>
      <c r="N30" s="4">
        <v>10</v>
      </c>
      <c r="O30" s="4" t="s">
        <v>2</v>
      </c>
    </row>
    <row r="31" spans="1:15" ht="15">
      <c r="A31" s="1" t="s">
        <v>0</v>
      </c>
      <c r="B31" s="1">
        <f>625*3</f>
        <v>1875</v>
      </c>
      <c r="C31" s="2">
        <f>B31*7.2</f>
        <v>13500</v>
      </c>
      <c r="D31" s="1" t="s">
        <v>1</v>
      </c>
      <c r="E31" s="1" t="s">
        <v>1</v>
      </c>
      <c r="F31" s="1" t="s">
        <v>1</v>
      </c>
      <c r="G31" s="1" t="s">
        <v>1</v>
      </c>
      <c r="H31" s="1" t="s">
        <v>1</v>
      </c>
      <c r="I31" s="2">
        <f>0.14*0.14*3.14*12*B31</f>
        <v>1384.7400000000002</v>
      </c>
      <c r="J31" s="1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2">
        <f>I31</f>
        <v>1384.7400000000002</v>
      </c>
    </row>
    <row r="32" spans="1:15" ht="15">
      <c r="A32" s="1" t="s">
        <v>3</v>
      </c>
      <c r="B32" s="1" t="s">
        <v>40</v>
      </c>
      <c r="C32" s="2">
        <f>115*2</f>
        <v>230</v>
      </c>
      <c r="D32" s="2">
        <f aca="true" t="shared" si="0" ref="D32:N32">115*2</f>
        <v>230</v>
      </c>
      <c r="E32" s="2">
        <f t="shared" si="0"/>
        <v>230</v>
      </c>
      <c r="F32" s="2">
        <f t="shared" si="0"/>
        <v>230</v>
      </c>
      <c r="G32" s="2">
        <f t="shared" si="0"/>
        <v>230</v>
      </c>
      <c r="H32" s="2">
        <f t="shared" si="0"/>
        <v>230</v>
      </c>
      <c r="I32" s="2"/>
      <c r="J32" s="2">
        <f t="shared" si="0"/>
        <v>230</v>
      </c>
      <c r="K32" s="2">
        <f t="shared" si="0"/>
        <v>230</v>
      </c>
      <c r="L32" s="2">
        <f t="shared" si="0"/>
        <v>230</v>
      </c>
      <c r="M32" s="2">
        <f t="shared" si="0"/>
        <v>230</v>
      </c>
      <c r="N32" s="2">
        <f t="shared" si="0"/>
        <v>230</v>
      </c>
      <c r="O32" s="1"/>
    </row>
    <row r="33" spans="1:15" ht="15">
      <c r="A33" s="1" t="s">
        <v>4</v>
      </c>
      <c r="B33" s="1" t="s">
        <v>40</v>
      </c>
      <c r="C33" s="2">
        <f>(1300*3)/29</f>
        <v>134.48275862068965</v>
      </c>
      <c r="D33" s="1" t="s">
        <v>1</v>
      </c>
      <c r="E33" s="1" t="s">
        <v>1</v>
      </c>
      <c r="F33" s="1" t="s">
        <v>1</v>
      </c>
      <c r="G33" s="1" t="s">
        <v>1</v>
      </c>
      <c r="H33" s="1" t="s">
        <v>1</v>
      </c>
      <c r="I33" s="2"/>
      <c r="J33" s="1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/>
    </row>
    <row r="34" spans="1:15" ht="15">
      <c r="A34" s="13" t="s">
        <v>5</v>
      </c>
      <c r="B34" s="1" t="s">
        <v>40</v>
      </c>
      <c r="C34" s="2">
        <f>C31*0.05</f>
        <v>675</v>
      </c>
      <c r="D34" s="1" t="s">
        <v>1</v>
      </c>
      <c r="E34" s="1" t="s">
        <v>1</v>
      </c>
      <c r="F34" s="1" t="s">
        <v>1</v>
      </c>
      <c r="G34" s="1" t="s">
        <v>1</v>
      </c>
      <c r="H34" s="1" t="s">
        <v>1</v>
      </c>
      <c r="I34" s="2"/>
      <c r="J34" s="1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/>
    </row>
    <row r="35" spans="1:15" ht="15">
      <c r="A35" s="13" t="s">
        <v>7</v>
      </c>
      <c r="B35" s="1" t="s">
        <v>40</v>
      </c>
      <c r="C35" s="2">
        <f>C31*0.1</f>
        <v>1350</v>
      </c>
      <c r="D35" s="1" t="s">
        <v>1</v>
      </c>
      <c r="E35" s="1" t="s">
        <v>1</v>
      </c>
      <c r="F35" s="1" t="s">
        <v>1</v>
      </c>
      <c r="G35" s="1" t="s">
        <v>1</v>
      </c>
      <c r="H35" s="1" t="s">
        <v>1</v>
      </c>
      <c r="I35" s="2"/>
      <c r="J35" s="1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/>
    </row>
    <row r="36" spans="1:15" ht="15">
      <c r="A36" s="1" t="s">
        <v>12</v>
      </c>
      <c r="B36" s="1" t="s">
        <v>40</v>
      </c>
      <c r="C36" s="2" t="s">
        <v>1</v>
      </c>
      <c r="D36" s="1">
        <v>120</v>
      </c>
      <c r="E36" s="1" t="s">
        <v>1</v>
      </c>
      <c r="F36" s="1" t="s">
        <v>1</v>
      </c>
      <c r="G36" s="1" t="s">
        <v>1</v>
      </c>
      <c r="H36" s="1" t="s">
        <v>1</v>
      </c>
      <c r="I36" s="2"/>
      <c r="J36" s="1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/>
    </row>
    <row r="37" spans="1:15" ht="15">
      <c r="A37" s="9" t="s">
        <v>18</v>
      </c>
      <c r="B37" s="1" t="s">
        <v>40</v>
      </c>
      <c r="C37" s="2"/>
      <c r="D37" s="1" t="s">
        <v>1</v>
      </c>
      <c r="E37" s="1" t="s">
        <v>1</v>
      </c>
      <c r="F37" s="1" t="s">
        <v>1</v>
      </c>
      <c r="G37" s="1" t="s">
        <v>1</v>
      </c>
      <c r="H37" s="1" t="s">
        <v>1</v>
      </c>
      <c r="I37" s="2"/>
      <c r="J37" s="1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/>
    </row>
    <row r="38" spans="1:15" ht="15">
      <c r="A38" s="9" t="s">
        <v>8</v>
      </c>
      <c r="B38" s="1" t="s">
        <v>9</v>
      </c>
      <c r="C38" s="2">
        <v>1300</v>
      </c>
      <c r="D38" s="2">
        <v>1300</v>
      </c>
      <c r="E38" s="2">
        <v>1300</v>
      </c>
      <c r="F38" s="1" t="s">
        <v>1</v>
      </c>
      <c r="G38" s="1" t="s">
        <v>1</v>
      </c>
      <c r="H38" s="1" t="s">
        <v>1</v>
      </c>
      <c r="I38" s="2"/>
      <c r="J38" s="2">
        <v>1300</v>
      </c>
      <c r="K38" s="2">
        <v>1300</v>
      </c>
      <c r="L38" s="1" t="s">
        <v>1</v>
      </c>
      <c r="M38" s="1" t="s">
        <v>1</v>
      </c>
      <c r="N38" s="1" t="s">
        <v>1</v>
      </c>
      <c r="O38" s="1"/>
    </row>
    <row r="39" spans="1:15" ht="15">
      <c r="A39" s="9" t="s">
        <v>24</v>
      </c>
      <c r="B39" s="1" t="s">
        <v>25</v>
      </c>
      <c r="C39" s="2">
        <f>4*120</f>
        <v>480</v>
      </c>
      <c r="D39" s="2">
        <f>4*120</f>
        <v>480</v>
      </c>
      <c r="E39" s="2">
        <f>4*120</f>
        <v>480</v>
      </c>
      <c r="F39" s="1" t="s">
        <v>1</v>
      </c>
      <c r="G39" s="1" t="s">
        <v>1</v>
      </c>
      <c r="H39" s="1" t="s">
        <v>1</v>
      </c>
      <c r="I39" s="2"/>
      <c r="J39" s="2">
        <f>4*120</f>
        <v>480</v>
      </c>
      <c r="K39" s="2">
        <f>4*120</f>
        <v>480</v>
      </c>
      <c r="L39" s="1" t="s">
        <v>1</v>
      </c>
      <c r="M39" s="1" t="s">
        <v>1</v>
      </c>
      <c r="N39" s="1" t="s">
        <v>1</v>
      </c>
      <c r="O39" s="1"/>
    </row>
    <row r="40" spans="1:15" ht="15">
      <c r="A40" s="9" t="s">
        <v>26</v>
      </c>
      <c r="B40" s="1" t="s">
        <v>25</v>
      </c>
      <c r="C40" s="2">
        <f>4*150</f>
        <v>600</v>
      </c>
      <c r="D40" s="2">
        <f>4*150</f>
        <v>600</v>
      </c>
      <c r="E40" s="2">
        <f>4*150</f>
        <v>600</v>
      </c>
      <c r="F40" s="1" t="s">
        <v>1</v>
      </c>
      <c r="G40" s="1" t="s">
        <v>1</v>
      </c>
      <c r="H40" s="1" t="s">
        <v>1</v>
      </c>
      <c r="I40" s="2"/>
      <c r="J40" s="2">
        <f>4*150</f>
        <v>600</v>
      </c>
      <c r="K40" s="2">
        <f>4*150</f>
        <v>600</v>
      </c>
      <c r="L40" s="1"/>
      <c r="M40" s="1"/>
      <c r="N40" s="1"/>
      <c r="O40" s="1"/>
    </row>
    <row r="41" spans="1:15" ht="15">
      <c r="A41" s="9" t="s">
        <v>10</v>
      </c>
      <c r="B41" s="1" t="s">
        <v>11</v>
      </c>
      <c r="C41" s="2">
        <f>((1300*3)/29)*5</f>
        <v>672.4137931034483</v>
      </c>
      <c r="D41" s="2">
        <f>((1300*3)/29)*5</f>
        <v>672.4137931034483</v>
      </c>
      <c r="E41" s="2">
        <f>((1300*3)/29)*5</f>
        <v>672.4137931034483</v>
      </c>
      <c r="F41" s="1" t="s">
        <v>1</v>
      </c>
      <c r="G41" s="1" t="s">
        <v>1</v>
      </c>
      <c r="H41" s="1" t="s">
        <v>1</v>
      </c>
      <c r="I41" s="2"/>
      <c r="J41" s="2">
        <f>((1300*3)/29)*5</f>
        <v>672.4137931034483</v>
      </c>
      <c r="K41" s="2">
        <f>((1300*3)/29)*5</f>
        <v>672.4137931034483</v>
      </c>
      <c r="L41" s="1" t="s">
        <v>1</v>
      </c>
      <c r="M41" s="1" t="s">
        <v>1</v>
      </c>
      <c r="N41" s="1" t="s">
        <v>1</v>
      </c>
      <c r="O41" s="1"/>
    </row>
    <row r="42" spans="1:16" ht="15">
      <c r="A42" s="8" t="s">
        <v>19</v>
      </c>
      <c r="B42" s="1" t="s">
        <v>22</v>
      </c>
      <c r="C42" s="2">
        <v>350</v>
      </c>
      <c r="D42" s="1"/>
      <c r="E42" s="1"/>
      <c r="F42" s="1"/>
      <c r="G42" s="1"/>
      <c r="H42" s="1" t="s">
        <v>1</v>
      </c>
      <c r="I42" s="2"/>
      <c r="J42" s="1"/>
      <c r="K42" s="1"/>
      <c r="L42" s="1"/>
      <c r="M42" s="1"/>
      <c r="N42" s="1" t="s">
        <v>1</v>
      </c>
      <c r="O42" s="1"/>
      <c r="P42" t="s">
        <v>35</v>
      </c>
    </row>
    <row r="43" spans="1:16" ht="15">
      <c r="A43" s="8" t="s">
        <v>23</v>
      </c>
      <c r="B43" s="1" t="s">
        <v>32</v>
      </c>
      <c r="C43" s="10">
        <v>280</v>
      </c>
      <c r="D43" s="1"/>
      <c r="E43" s="1"/>
      <c r="F43" s="1"/>
      <c r="G43" s="1"/>
      <c r="H43" s="1"/>
      <c r="I43" s="2"/>
      <c r="J43" s="1"/>
      <c r="K43" s="1"/>
      <c r="L43" s="1"/>
      <c r="M43" s="1"/>
      <c r="N43" s="1"/>
      <c r="O43" s="1"/>
      <c r="P43" t="s">
        <v>36</v>
      </c>
    </row>
    <row r="44" spans="1:15" ht="15">
      <c r="A44" s="1" t="s">
        <v>13</v>
      </c>
      <c r="B44" s="1" t="s">
        <v>17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</row>
    <row r="45" spans="1:15" ht="15">
      <c r="A45" s="1" t="s">
        <v>33</v>
      </c>
      <c r="B45" s="1"/>
      <c r="C45" s="2" t="s">
        <v>1</v>
      </c>
      <c r="D45" s="2" t="s">
        <v>1</v>
      </c>
      <c r="E45" s="2" t="s">
        <v>1</v>
      </c>
      <c r="F45" s="2" t="s">
        <v>1</v>
      </c>
      <c r="G45" s="2" t="s">
        <v>1</v>
      </c>
      <c r="H45" s="1" t="s">
        <v>6</v>
      </c>
      <c r="I45" s="2"/>
      <c r="J45" s="1" t="s">
        <v>1</v>
      </c>
      <c r="K45" s="1" t="s">
        <v>1</v>
      </c>
      <c r="L45" s="1" t="s">
        <v>1</v>
      </c>
      <c r="M45" s="1" t="s">
        <v>1</v>
      </c>
      <c r="N45" s="1" t="s">
        <v>6</v>
      </c>
      <c r="O45" s="1"/>
    </row>
    <row r="46" spans="1:15" ht="15">
      <c r="A46" s="1"/>
      <c r="B46" s="1"/>
      <c r="C46" s="2"/>
      <c r="D46" s="1"/>
      <c r="E46" s="1"/>
      <c r="F46" s="1"/>
      <c r="G46" s="1"/>
      <c r="H46" s="1" t="s">
        <v>1</v>
      </c>
      <c r="I46" s="2"/>
      <c r="J46" s="1"/>
      <c r="K46" s="1"/>
      <c r="L46" s="1"/>
      <c r="M46" s="1"/>
      <c r="N46" s="1" t="s">
        <v>1</v>
      </c>
      <c r="O46" s="1"/>
    </row>
    <row r="47" spans="1:15" ht="15">
      <c r="A47" s="1" t="s">
        <v>15</v>
      </c>
      <c r="B47" s="1"/>
      <c r="C47" s="2">
        <f>SUM(C31:C42)+C44</f>
        <v>19291.896551724138</v>
      </c>
      <c r="D47" s="2">
        <f>SUM(D32:D46)</f>
        <v>3402.4137931034484</v>
      </c>
      <c r="E47" s="2">
        <f>SUM(E32:E46)</f>
        <v>3282.4137931034484</v>
      </c>
      <c r="F47" s="2">
        <f>SUM(F32:F46)</f>
        <v>230</v>
      </c>
      <c r="G47" s="2">
        <f>SUM(G32:G46)</f>
        <v>230</v>
      </c>
      <c r="H47" s="2">
        <f>SUM(H32:H46)</f>
        <v>230</v>
      </c>
      <c r="I47" s="2"/>
      <c r="J47" s="2">
        <f>SUM(J32:J46)</f>
        <v>3282.4137931034484</v>
      </c>
      <c r="K47" s="2">
        <f>SUM(K32:K46)</f>
        <v>3282.4137931034484</v>
      </c>
      <c r="L47" s="2">
        <f>SUM(L32:L46)</f>
        <v>230</v>
      </c>
      <c r="M47" s="2">
        <f>SUM(M32:M46)</f>
        <v>230</v>
      </c>
      <c r="N47" s="2">
        <f>SUM(N32:N46)</f>
        <v>230</v>
      </c>
      <c r="O47" s="1"/>
    </row>
    <row r="48" spans="1:15" ht="15">
      <c r="A48" s="7" t="s">
        <v>16</v>
      </c>
      <c r="B48" s="16">
        <f>C47+D47+E47+F47+G47+H47</f>
        <v>26666.724137931036</v>
      </c>
      <c r="C48" s="17"/>
      <c r="D48" s="17"/>
      <c r="E48" s="17"/>
      <c r="F48" s="17"/>
      <c r="G48" s="18"/>
      <c r="H48" s="1" t="s">
        <v>20</v>
      </c>
      <c r="I48" s="2">
        <f>I31*100</f>
        <v>138474.00000000003</v>
      </c>
      <c r="J48" s="19">
        <f>J47+K47+L47+M47+N47</f>
        <v>7254.827586206897</v>
      </c>
      <c r="K48" s="20"/>
      <c r="L48" s="20"/>
      <c r="M48" s="20"/>
      <c r="N48" s="1" t="s">
        <v>20</v>
      </c>
      <c r="O48" s="2">
        <f>O31*100</f>
        <v>138474.00000000003</v>
      </c>
    </row>
    <row r="49" spans="8:15" ht="15">
      <c r="H49" s="1" t="s">
        <v>21</v>
      </c>
      <c r="I49" s="5">
        <f>I48-B48</f>
        <v>111807.27586206899</v>
      </c>
      <c r="N49" s="1" t="s">
        <v>21</v>
      </c>
      <c r="O49" s="5">
        <f>O48-J48</f>
        <v>131219.17241379313</v>
      </c>
    </row>
    <row r="54" spans="4:15" ht="15">
      <c r="D54" s="15" t="s">
        <v>39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6" spans="1:15" ht="15">
      <c r="A56" s="1"/>
      <c r="B56" s="1"/>
      <c r="C56" s="6">
        <v>0</v>
      </c>
      <c r="D56" s="4">
        <v>1</v>
      </c>
      <c r="E56" s="4">
        <v>2</v>
      </c>
      <c r="F56" s="4">
        <v>3</v>
      </c>
      <c r="G56" s="4">
        <v>4</v>
      </c>
      <c r="H56" s="4">
        <v>5</v>
      </c>
      <c r="I56" s="5" t="s">
        <v>2</v>
      </c>
      <c r="J56" s="4">
        <v>6</v>
      </c>
      <c r="K56" s="4">
        <v>7</v>
      </c>
      <c r="L56" s="4">
        <v>8</v>
      </c>
      <c r="M56" s="4">
        <v>9</v>
      </c>
      <c r="N56" s="4">
        <v>10</v>
      </c>
      <c r="O56" s="4" t="s">
        <v>2</v>
      </c>
    </row>
    <row r="57" spans="1:15" ht="15">
      <c r="A57" s="1" t="s">
        <v>0</v>
      </c>
      <c r="B57" s="1">
        <f>625*5</f>
        <v>3125</v>
      </c>
      <c r="C57" s="2">
        <f>B57*7.2</f>
        <v>22500</v>
      </c>
      <c r="D57" s="1" t="s">
        <v>1</v>
      </c>
      <c r="E57" s="1" t="s">
        <v>1</v>
      </c>
      <c r="F57" s="1" t="s">
        <v>1</v>
      </c>
      <c r="G57" s="1" t="s">
        <v>1</v>
      </c>
      <c r="H57" s="1" t="s">
        <v>1</v>
      </c>
      <c r="I57" s="2">
        <f>0.14*0.14*3.14*12*B57</f>
        <v>2307.9</v>
      </c>
      <c r="J57" s="1" t="s">
        <v>1</v>
      </c>
      <c r="K57" s="1" t="s">
        <v>1</v>
      </c>
      <c r="L57" s="1" t="s">
        <v>1</v>
      </c>
      <c r="M57" s="1" t="s">
        <v>1</v>
      </c>
      <c r="N57" s="1" t="s">
        <v>1</v>
      </c>
      <c r="O57" s="2">
        <f>I57</f>
        <v>2307.9</v>
      </c>
    </row>
    <row r="58" spans="1:15" ht="15">
      <c r="A58" s="1" t="s">
        <v>3</v>
      </c>
      <c r="B58" s="1" t="s">
        <v>41</v>
      </c>
      <c r="C58" s="2">
        <f>115*5</f>
        <v>575</v>
      </c>
      <c r="D58" s="2">
        <f aca="true" t="shared" si="1" ref="D58:N58">115*5</f>
        <v>575</v>
      </c>
      <c r="E58" s="2">
        <f t="shared" si="1"/>
        <v>575</v>
      </c>
      <c r="F58" s="2">
        <f t="shared" si="1"/>
        <v>575</v>
      </c>
      <c r="G58" s="2">
        <f t="shared" si="1"/>
        <v>575</v>
      </c>
      <c r="H58" s="2">
        <f t="shared" si="1"/>
        <v>575</v>
      </c>
      <c r="I58" s="2"/>
      <c r="J58" s="2">
        <f t="shared" si="1"/>
        <v>575</v>
      </c>
      <c r="K58" s="2">
        <f t="shared" si="1"/>
        <v>575</v>
      </c>
      <c r="L58" s="2">
        <f t="shared" si="1"/>
        <v>575</v>
      </c>
      <c r="M58" s="2">
        <f t="shared" si="1"/>
        <v>575</v>
      </c>
      <c r="N58" s="2">
        <f t="shared" si="1"/>
        <v>575</v>
      </c>
      <c r="O58" s="1"/>
    </row>
    <row r="59" spans="1:15" ht="15">
      <c r="A59" s="1" t="s">
        <v>4</v>
      </c>
      <c r="B59" s="1" t="s">
        <v>41</v>
      </c>
      <c r="C59" s="2">
        <f>(1300*5)/29</f>
        <v>224.13793103448276</v>
      </c>
      <c r="D59" s="1" t="s">
        <v>1</v>
      </c>
      <c r="E59" s="1" t="s">
        <v>1</v>
      </c>
      <c r="F59" s="1" t="s">
        <v>1</v>
      </c>
      <c r="G59" s="1" t="s">
        <v>1</v>
      </c>
      <c r="H59" s="1" t="s">
        <v>1</v>
      </c>
      <c r="I59" s="2"/>
      <c r="J59" s="1" t="s">
        <v>1</v>
      </c>
      <c r="K59" s="1" t="s">
        <v>1</v>
      </c>
      <c r="L59" s="1" t="s">
        <v>1</v>
      </c>
      <c r="M59" s="1" t="s">
        <v>1</v>
      </c>
      <c r="N59" s="1" t="s">
        <v>1</v>
      </c>
      <c r="O59" s="1"/>
    </row>
    <row r="60" spans="1:15" ht="15">
      <c r="A60" s="13" t="s">
        <v>5</v>
      </c>
      <c r="B60" s="1" t="s">
        <v>41</v>
      </c>
      <c r="C60" s="2">
        <f>C57*0.05</f>
        <v>1125</v>
      </c>
      <c r="D60" s="1" t="s">
        <v>1</v>
      </c>
      <c r="E60" s="1" t="s">
        <v>1</v>
      </c>
      <c r="F60" s="1" t="s">
        <v>1</v>
      </c>
      <c r="G60" s="1" t="s">
        <v>1</v>
      </c>
      <c r="H60" s="1" t="s">
        <v>1</v>
      </c>
      <c r="I60" s="2"/>
      <c r="J60" s="1" t="s">
        <v>1</v>
      </c>
      <c r="K60" s="1" t="s">
        <v>1</v>
      </c>
      <c r="L60" s="1" t="s">
        <v>1</v>
      </c>
      <c r="M60" s="1" t="s">
        <v>1</v>
      </c>
      <c r="N60" s="1" t="s">
        <v>1</v>
      </c>
      <c r="O60" s="1"/>
    </row>
    <row r="61" spans="1:15" ht="15">
      <c r="A61" s="13" t="s">
        <v>7</v>
      </c>
      <c r="B61" s="1" t="s">
        <v>41</v>
      </c>
      <c r="C61" s="2">
        <f>C57*0.1</f>
        <v>2250</v>
      </c>
      <c r="D61" s="1" t="s">
        <v>1</v>
      </c>
      <c r="E61" s="1" t="s">
        <v>1</v>
      </c>
      <c r="F61" s="1" t="s">
        <v>1</v>
      </c>
      <c r="G61" s="1" t="s">
        <v>1</v>
      </c>
      <c r="H61" s="1" t="s">
        <v>1</v>
      </c>
      <c r="I61" s="2"/>
      <c r="J61" s="1" t="s">
        <v>1</v>
      </c>
      <c r="K61" s="1" t="s">
        <v>1</v>
      </c>
      <c r="L61" s="1" t="s">
        <v>1</v>
      </c>
      <c r="M61" s="1" t="s">
        <v>1</v>
      </c>
      <c r="N61" s="1" t="s">
        <v>1</v>
      </c>
      <c r="O61" s="1"/>
    </row>
    <row r="62" spans="1:15" ht="15">
      <c r="A62" s="1" t="s">
        <v>12</v>
      </c>
      <c r="B62" s="1" t="s">
        <v>41</v>
      </c>
      <c r="C62" s="2" t="s">
        <v>1</v>
      </c>
      <c r="D62" s="1"/>
      <c r="E62" s="1" t="s">
        <v>1</v>
      </c>
      <c r="F62" s="1" t="s">
        <v>1</v>
      </c>
      <c r="G62" s="1" t="s">
        <v>1</v>
      </c>
      <c r="H62" s="1" t="s">
        <v>1</v>
      </c>
      <c r="I62" s="2"/>
      <c r="J62" s="1" t="s">
        <v>1</v>
      </c>
      <c r="K62" s="1" t="s">
        <v>1</v>
      </c>
      <c r="L62" s="1" t="s">
        <v>1</v>
      </c>
      <c r="M62" s="1" t="s">
        <v>1</v>
      </c>
      <c r="N62" s="1" t="s">
        <v>1</v>
      </c>
      <c r="O62" s="1"/>
    </row>
    <row r="63" spans="1:15" ht="15">
      <c r="A63" s="9" t="s">
        <v>18</v>
      </c>
      <c r="B63" s="1" t="s">
        <v>41</v>
      </c>
      <c r="C63" s="2"/>
      <c r="D63" s="1" t="s">
        <v>1</v>
      </c>
      <c r="E63" s="1" t="s">
        <v>1</v>
      </c>
      <c r="F63" s="1" t="s">
        <v>1</v>
      </c>
      <c r="G63" s="1" t="s">
        <v>1</v>
      </c>
      <c r="H63" s="1" t="s">
        <v>1</v>
      </c>
      <c r="I63" s="2"/>
      <c r="J63" s="1" t="s">
        <v>1</v>
      </c>
      <c r="K63" s="1" t="s">
        <v>1</v>
      </c>
      <c r="L63" s="1" t="s">
        <v>1</v>
      </c>
      <c r="M63" s="1" t="s">
        <v>1</v>
      </c>
      <c r="N63" s="1" t="s">
        <v>1</v>
      </c>
      <c r="O63" s="1"/>
    </row>
    <row r="64" spans="1:15" ht="15">
      <c r="A64" s="9" t="s">
        <v>8</v>
      </c>
      <c r="B64" s="1" t="s">
        <v>9</v>
      </c>
      <c r="C64" s="2">
        <v>2000</v>
      </c>
      <c r="D64" s="2">
        <v>2000</v>
      </c>
      <c r="E64" s="2">
        <v>2000</v>
      </c>
      <c r="F64" s="1"/>
      <c r="G64" s="1"/>
      <c r="H64" s="1"/>
      <c r="I64" s="2"/>
      <c r="J64" s="2">
        <v>2000</v>
      </c>
      <c r="K64" s="2">
        <v>2000</v>
      </c>
      <c r="L64" s="1" t="s">
        <v>1</v>
      </c>
      <c r="M64" s="1" t="s">
        <v>1</v>
      </c>
      <c r="N64" s="1" t="s">
        <v>1</v>
      </c>
      <c r="O64" s="1"/>
    </row>
    <row r="65" spans="1:15" ht="15">
      <c r="A65" s="9" t="s">
        <v>24</v>
      </c>
      <c r="B65" s="1" t="s">
        <v>25</v>
      </c>
      <c r="C65" s="2">
        <f>6*120</f>
        <v>720</v>
      </c>
      <c r="D65" s="2">
        <f>6*120</f>
        <v>720</v>
      </c>
      <c r="E65" s="2">
        <f>6*120</f>
        <v>720</v>
      </c>
      <c r="F65" s="1" t="s">
        <v>1</v>
      </c>
      <c r="G65" s="1" t="s">
        <v>1</v>
      </c>
      <c r="H65" s="1" t="s">
        <v>1</v>
      </c>
      <c r="I65" s="2"/>
      <c r="J65" s="2">
        <f>6*120</f>
        <v>720</v>
      </c>
      <c r="K65" s="2">
        <f>6*120</f>
        <v>720</v>
      </c>
      <c r="L65" s="1" t="s">
        <v>1</v>
      </c>
      <c r="M65" s="1" t="s">
        <v>1</v>
      </c>
      <c r="N65" s="1" t="s">
        <v>1</v>
      </c>
      <c r="O65" s="1"/>
    </row>
    <row r="66" spans="1:15" ht="15">
      <c r="A66" s="9" t="s">
        <v>26</v>
      </c>
      <c r="B66" s="1" t="s">
        <v>25</v>
      </c>
      <c r="C66" s="2">
        <f>6*150</f>
        <v>900</v>
      </c>
      <c r="D66" s="2">
        <f>6*150</f>
        <v>900</v>
      </c>
      <c r="E66" s="2">
        <f>6*150</f>
        <v>900</v>
      </c>
      <c r="F66" s="1" t="s">
        <v>1</v>
      </c>
      <c r="G66" s="1" t="s">
        <v>1</v>
      </c>
      <c r="H66" s="1" t="s">
        <v>1</v>
      </c>
      <c r="I66" s="2"/>
      <c r="J66" s="2">
        <f>6*150</f>
        <v>900</v>
      </c>
      <c r="K66" s="2">
        <f>6*150</f>
        <v>900</v>
      </c>
      <c r="L66" s="1"/>
      <c r="M66" s="1"/>
      <c r="N66" s="1"/>
      <c r="O66" s="1"/>
    </row>
    <row r="67" spans="1:15" ht="15">
      <c r="A67" s="9" t="s">
        <v>10</v>
      </c>
      <c r="B67" s="1" t="s">
        <v>11</v>
      </c>
      <c r="C67" s="2">
        <f>((1300*5)/29)*5</f>
        <v>1120.6896551724137</v>
      </c>
      <c r="D67" s="2">
        <f>((1300*5)/29)*5</f>
        <v>1120.6896551724137</v>
      </c>
      <c r="E67" s="2">
        <f>((1300*5)/29)*5</f>
        <v>1120.6896551724137</v>
      </c>
      <c r="F67" s="1" t="s">
        <v>1</v>
      </c>
      <c r="G67" s="1" t="s">
        <v>1</v>
      </c>
      <c r="H67" s="1" t="s">
        <v>1</v>
      </c>
      <c r="I67" s="2"/>
      <c r="J67" s="2">
        <f>((1300*5)/29)*5</f>
        <v>1120.6896551724137</v>
      </c>
      <c r="K67" s="2">
        <f>((1300*5)/29)*5</f>
        <v>1120.6896551724137</v>
      </c>
      <c r="L67" s="1" t="s">
        <v>1</v>
      </c>
      <c r="M67" s="1" t="s">
        <v>1</v>
      </c>
      <c r="N67" s="1" t="s">
        <v>1</v>
      </c>
      <c r="O67" s="1"/>
    </row>
    <row r="68" spans="1:16" ht="15">
      <c r="A68" s="8" t="s">
        <v>19</v>
      </c>
      <c r="B68" s="1" t="s">
        <v>22</v>
      </c>
      <c r="C68" s="2">
        <v>550</v>
      </c>
      <c r="D68" s="2"/>
      <c r="E68" s="2"/>
      <c r="F68" s="1"/>
      <c r="G68" s="1"/>
      <c r="H68" s="1" t="s">
        <v>1</v>
      </c>
      <c r="I68" s="2"/>
      <c r="J68" s="2"/>
      <c r="K68" s="2"/>
      <c r="L68" s="1"/>
      <c r="M68" s="1"/>
      <c r="N68" s="1" t="s">
        <v>1</v>
      </c>
      <c r="O68" s="1"/>
      <c r="P68" t="s">
        <v>35</v>
      </c>
    </row>
    <row r="69" spans="1:16" ht="15">
      <c r="A69" s="8" t="s">
        <v>23</v>
      </c>
      <c r="B69" s="1" t="s">
        <v>32</v>
      </c>
      <c r="C69" s="10">
        <v>400</v>
      </c>
      <c r="D69" s="1"/>
      <c r="E69" s="1"/>
      <c r="F69" s="1"/>
      <c r="G69" s="1"/>
      <c r="H69" s="1"/>
      <c r="I69" s="2"/>
      <c r="J69" s="1"/>
      <c r="K69" s="1"/>
      <c r="L69" s="1"/>
      <c r="M69" s="1"/>
      <c r="N69" s="1"/>
      <c r="O69" s="1"/>
      <c r="P69" t="s">
        <v>36</v>
      </c>
    </row>
    <row r="70" spans="1:15" ht="15">
      <c r="A70" s="1" t="s">
        <v>13</v>
      </c>
      <c r="B70" s="1" t="s">
        <v>17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</row>
    <row r="71" spans="1:15" ht="15">
      <c r="A71" s="1" t="s">
        <v>33</v>
      </c>
      <c r="B71" s="1"/>
      <c r="C71" s="2" t="s">
        <v>1</v>
      </c>
      <c r="D71" s="2" t="s">
        <v>1</v>
      </c>
      <c r="E71" s="2" t="s">
        <v>1</v>
      </c>
      <c r="F71" s="2" t="s">
        <v>1</v>
      </c>
      <c r="G71" s="2" t="s">
        <v>1</v>
      </c>
      <c r="H71" s="1" t="s">
        <v>6</v>
      </c>
      <c r="I71" s="2"/>
      <c r="J71" s="1" t="s">
        <v>1</v>
      </c>
      <c r="K71" s="1" t="s">
        <v>1</v>
      </c>
      <c r="L71" s="1" t="s">
        <v>1</v>
      </c>
      <c r="M71" s="1" t="s">
        <v>1</v>
      </c>
      <c r="N71" s="1" t="s">
        <v>6</v>
      </c>
      <c r="O71" s="1"/>
    </row>
    <row r="72" spans="1:15" ht="15">
      <c r="A72" s="1"/>
      <c r="B72" s="1"/>
      <c r="C72" s="2"/>
      <c r="D72" s="1"/>
      <c r="E72" s="1"/>
      <c r="F72" s="1"/>
      <c r="G72" s="1"/>
      <c r="H72" s="1" t="s">
        <v>1</v>
      </c>
      <c r="I72" s="2"/>
      <c r="J72" s="1"/>
      <c r="K72" s="1"/>
      <c r="L72" s="1"/>
      <c r="M72" s="1"/>
      <c r="N72" s="1" t="s">
        <v>1</v>
      </c>
      <c r="O72" s="1"/>
    </row>
    <row r="73" spans="1:15" ht="15">
      <c r="A73" s="1" t="s">
        <v>15</v>
      </c>
      <c r="B73" s="1"/>
      <c r="C73" s="2">
        <f>SUM(C57:C68)+C70</f>
        <v>31964.827586206895</v>
      </c>
      <c r="D73" s="2">
        <f>SUM(D58:D72)</f>
        <v>5315.689655172414</v>
      </c>
      <c r="E73" s="2">
        <f>SUM(E58:E72)</f>
        <v>5315.689655172414</v>
      </c>
      <c r="F73" s="2">
        <f>SUM(F58:F72)</f>
        <v>575</v>
      </c>
      <c r="G73" s="2">
        <f>SUM(G58:G72)</f>
        <v>575</v>
      </c>
      <c r="H73" s="2">
        <f>SUM(H58:H72)</f>
        <v>575</v>
      </c>
      <c r="I73" s="2"/>
      <c r="J73" s="2">
        <f>SUM(J58:J72)</f>
        <v>5315.689655172414</v>
      </c>
      <c r="K73" s="2">
        <f>SUM(K58:K72)</f>
        <v>5315.689655172414</v>
      </c>
      <c r="L73" s="2">
        <f>SUM(L58:L72)</f>
        <v>575</v>
      </c>
      <c r="M73" s="2">
        <f>SUM(M58:M72)</f>
        <v>575</v>
      </c>
      <c r="N73" s="2">
        <f>SUM(N58:N72)</f>
        <v>575</v>
      </c>
      <c r="O73" s="1"/>
    </row>
    <row r="74" spans="1:15" ht="15">
      <c r="A74" s="7" t="s">
        <v>16</v>
      </c>
      <c r="B74" s="16">
        <f>C73+D73+E73+F73+G73+H73</f>
        <v>44321.206896551725</v>
      </c>
      <c r="C74" s="17"/>
      <c r="D74" s="17"/>
      <c r="E74" s="17"/>
      <c r="F74" s="17"/>
      <c r="G74" s="18"/>
      <c r="H74" s="1" t="s">
        <v>20</v>
      </c>
      <c r="I74" s="2">
        <f>I57*100</f>
        <v>230790</v>
      </c>
      <c r="J74" s="19">
        <f>J73+K73+L73+M73+N73</f>
        <v>12356.379310344828</v>
      </c>
      <c r="K74" s="20"/>
      <c r="L74" s="20"/>
      <c r="M74" s="20"/>
      <c r="N74" s="1" t="s">
        <v>20</v>
      </c>
      <c r="O74" s="2">
        <f>O57*100</f>
        <v>230790</v>
      </c>
    </row>
    <row r="75" spans="8:15" ht="15">
      <c r="H75" s="1" t="s">
        <v>21</v>
      </c>
      <c r="I75" s="5">
        <f>I74-B74</f>
        <v>186468.7931034483</v>
      </c>
      <c r="N75" s="1" t="s">
        <v>21</v>
      </c>
      <c r="O75" s="5">
        <f>O74-J74</f>
        <v>218433.62068965516</v>
      </c>
    </row>
    <row r="78" spans="1:2" ht="15">
      <c r="A78" s="11"/>
      <c r="B78" t="s">
        <v>37</v>
      </c>
    </row>
    <row r="79" spans="1:2" ht="15">
      <c r="A79" s="12"/>
      <c r="B79" t="s">
        <v>27</v>
      </c>
    </row>
    <row r="80" spans="1:2" ht="15">
      <c r="A80" s="14"/>
      <c r="B80" t="s">
        <v>28</v>
      </c>
    </row>
    <row r="83" ht="15">
      <c r="B83" t="s">
        <v>29</v>
      </c>
    </row>
    <row r="84" ht="15">
      <c r="B84" t="s">
        <v>30</v>
      </c>
    </row>
    <row r="85" ht="15">
      <c r="B85" t="s">
        <v>31</v>
      </c>
    </row>
  </sheetData>
  <sheetProtection/>
  <mergeCells count="9">
    <mergeCell ref="D2:O2"/>
    <mergeCell ref="B22:G22"/>
    <mergeCell ref="J22:M22"/>
    <mergeCell ref="D54:O54"/>
    <mergeCell ref="B74:G74"/>
    <mergeCell ref="J74:M74"/>
    <mergeCell ref="D28:O28"/>
    <mergeCell ref="B48:G48"/>
    <mergeCell ref="J48:M48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2016-08-29T14:40:58Z</dcterms:modified>
  <cp:category/>
  <cp:version/>
  <cp:contentType/>
  <cp:contentStatus/>
</cp:coreProperties>
</file>